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UB Shared Perm\_IUB Read Only\Co. Annual Reports\Data\2020 Reports\Website\"/>
    </mc:Choice>
  </mc:AlternateContent>
  <bookViews>
    <workbookView xWindow="0" yWindow="0" windowWidth="20490" windowHeight="7770" tabRatio="247"/>
  </bookViews>
  <sheets>
    <sheet name="Table 1" sheetId="1" r:id="rId1"/>
    <sheet name="Table 2" sheetId="2" r:id="rId2"/>
  </sheets>
  <definedNames>
    <definedName name="_Regression_Int" localSheetId="0" hidden="1">1</definedName>
    <definedName name="_Regression_Int" localSheetId="1" hidden="1">1</definedName>
    <definedName name="_xlnm.Print_Area" localSheetId="0">'Table 1'!$A$1:$G$46</definedName>
    <definedName name="_xlnm.Print_Area" localSheetId="1">'Table 2'!$A$1:$I$39</definedName>
    <definedName name="Print_Area_MI" localSheetId="1">'Table 2'!$A$1:$I$39</definedName>
    <definedName name="Print_Area_MI">'Table 1'!$A$1:$G$35</definedName>
  </definedNames>
  <calcPr calcId="162913"/>
</workbook>
</file>

<file path=xl/calcChain.xml><?xml version="1.0" encoding="utf-8"?>
<calcChain xmlns="http://schemas.openxmlformats.org/spreadsheetml/2006/main">
  <c r="C17" i="1" l="1"/>
  <c r="C25" i="2" l="1"/>
  <c r="F23" i="2" l="1"/>
  <c r="C23" i="2"/>
  <c r="F21" i="2"/>
  <c r="C21" i="2"/>
  <c r="C39" i="2"/>
  <c r="F39" i="2"/>
  <c r="C11" i="2"/>
  <c r="C9" i="2"/>
  <c r="F11" i="2"/>
  <c r="F9" i="2"/>
  <c r="F7" i="2"/>
  <c r="G9" i="2" l="1"/>
  <c r="C7" i="2"/>
  <c r="E10" i="1"/>
  <c r="F10" i="1"/>
  <c r="G10" i="1"/>
  <c r="E19" i="1"/>
  <c r="F19" i="1"/>
  <c r="G19" i="1"/>
  <c r="G26" i="1"/>
  <c r="G11" i="2"/>
  <c r="G21" i="2"/>
  <c r="G23" i="2"/>
  <c r="E39" i="2"/>
  <c r="I39" i="2" s="1"/>
  <c r="G39" i="2"/>
  <c r="H39" i="2"/>
  <c r="G7" i="2" l="1"/>
  <c r="G33" i="1"/>
  <c r="C10" i="1"/>
  <c r="C19" i="1"/>
  <c r="F26" i="1" l="1"/>
  <c r="C26" i="1" l="1"/>
  <c r="C33" i="1" s="1"/>
  <c r="D7" i="1" l="1"/>
  <c r="D6" i="1"/>
  <c r="D5" i="1"/>
  <c r="D24" i="1"/>
  <c r="D15" i="1"/>
  <c r="D17" i="1"/>
  <c r="D31" i="1"/>
  <c r="D16" i="1"/>
  <c r="D26" i="1" l="1"/>
  <c r="D19" i="1"/>
  <c r="D10" i="1"/>
  <c r="D33" i="1" l="1"/>
  <c r="E11" i="2" l="1"/>
  <c r="I11" i="2" s="1"/>
  <c r="H11" i="2"/>
  <c r="H9" i="2" l="1"/>
  <c r="E9" i="2"/>
  <c r="I9" i="2" s="1"/>
  <c r="H7" i="2" l="1"/>
  <c r="E7" i="2"/>
  <c r="I7" i="2" s="1"/>
  <c r="H23" i="2" l="1"/>
  <c r="E23" i="2"/>
  <c r="I23" i="2" s="1"/>
  <c r="H21" i="2" l="1"/>
  <c r="E21" i="2"/>
  <c r="I21" i="2" s="1"/>
</calcChain>
</file>

<file path=xl/sharedStrings.xml><?xml version="1.0" encoding="utf-8"?>
<sst xmlns="http://schemas.openxmlformats.org/spreadsheetml/2006/main" count="142" uniqueCount="69">
  <si>
    <t xml:space="preserve">     Type of Utility</t>
  </si>
  <si>
    <t>MWH Sold</t>
  </si>
  <si>
    <t xml:space="preserve">             (A)</t>
  </si>
  <si>
    <t>(B)</t>
  </si>
  <si>
    <t>(C)</t>
  </si>
  <si>
    <t>(D)</t>
  </si>
  <si>
    <t>(E)</t>
  </si>
  <si>
    <t>(F)</t>
  </si>
  <si>
    <t xml:space="preserve">    Subtotal Electric Utilities</t>
  </si>
  <si>
    <t>MMBTU of</t>
  </si>
  <si>
    <t>Throughput</t>
  </si>
  <si>
    <t xml:space="preserve">    Subtotal Gas Utilities</t>
  </si>
  <si>
    <t>N/A</t>
  </si>
  <si>
    <t xml:space="preserve">    Subtotal Telephone Utilities</t>
  </si>
  <si>
    <t>Water Utility</t>
  </si>
  <si>
    <t>M Gallons</t>
  </si>
  <si>
    <t>Grand Total</t>
  </si>
  <si>
    <t>Iowa</t>
  </si>
  <si>
    <t>Iowa Net</t>
  </si>
  <si>
    <t xml:space="preserve">Operating </t>
  </si>
  <si>
    <t>Operating</t>
  </si>
  <si>
    <t>Type of Utility</t>
  </si>
  <si>
    <t>Revenues</t>
  </si>
  <si>
    <t>Expenses</t>
  </si>
  <si>
    <t>Income</t>
  </si>
  <si>
    <t>in Iowa</t>
  </si>
  <si>
    <t>(In Thousands)</t>
  </si>
  <si>
    <t>Cents per kWh Sold</t>
  </si>
  <si>
    <t>Electric Utilities By Group</t>
  </si>
  <si>
    <t>Municipal Electric</t>
  </si>
  <si>
    <t>Dollars per MMBTU of Throughput</t>
  </si>
  <si>
    <t>Gas Utilities By Group</t>
  </si>
  <si>
    <t>Sold</t>
  </si>
  <si>
    <t>Dollars per Gallons Sold</t>
  </si>
  <si>
    <t>MMBTU of Throughput</t>
  </si>
  <si>
    <t>Percent of Revenue</t>
  </si>
  <si>
    <t>Number of Customers</t>
  </si>
  <si>
    <t>Number of Companies</t>
  </si>
  <si>
    <t>Revenue
(In $000)</t>
  </si>
  <si>
    <t>Municipal Gas*</t>
  </si>
  <si>
    <t>* Municipal gas utilities report units sold in MCFs; IUB staff reasonably assumes that 1 MCF = 1 MMBTU.</t>
  </si>
  <si>
    <t>Certified Natural Gas Provider**</t>
  </si>
  <si>
    <t>Rural Electric Cooperative - Distribution</t>
  </si>
  <si>
    <t xml:space="preserve">   </t>
  </si>
  <si>
    <t xml:space="preserve">  </t>
  </si>
  <si>
    <r>
      <t>Rural Electric Cooperatives - Distribution</t>
    </r>
    <r>
      <rPr>
        <b/>
        <sz val="10"/>
        <rFont val="Arial"/>
        <family val="2"/>
      </rPr>
      <t xml:space="preserve"> (1)</t>
    </r>
  </si>
  <si>
    <t>Certified Natural Gas Providers/Vehicle Fuel Providers*</t>
  </si>
  <si>
    <t>Telecommunications Service Providers</t>
  </si>
  <si>
    <t>Investor-Owned Electric Utilities (1)</t>
  </si>
  <si>
    <t>Municipal Electric Utilities</t>
  </si>
  <si>
    <t>Municipal Gas Utilities (2)</t>
  </si>
  <si>
    <t>Telephone Utilities</t>
  </si>
  <si>
    <t>Investor-Owned Gas Utilities (2)</t>
  </si>
  <si>
    <t>Investor-Owned Water Utility</t>
  </si>
  <si>
    <t>Investor-Owned Electric</t>
  </si>
  <si>
    <t>Investor-Owned Gas</t>
  </si>
  <si>
    <t>Investor-Owned Water</t>
  </si>
  <si>
    <r>
      <rPr>
        <b/>
        <sz val="8"/>
        <rFont val="Arial"/>
        <family val="2"/>
      </rPr>
      <t>Amana Society Service Company</t>
    </r>
    <r>
      <rPr>
        <sz val="8"/>
        <rFont val="Arial"/>
        <family val="2"/>
      </rPr>
      <t xml:space="preserve"> is an investor-owned utility but it is not rate regulated due to the number of customers it serves.  </t>
    </r>
  </si>
  <si>
    <t>Note (1):</t>
  </si>
  <si>
    <t>For this reason, it files its annual report information on Form EC-1 rather than Form IE-1.</t>
  </si>
  <si>
    <t>The information required in the Form IE-1 is more applicable to a rate-regulated utility.</t>
  </si>
  <si>
    <t>(2):</t>
  </si>
  <si>
    <r>
      <rPr>
        <b/>
        <sz val="8"/>
        <rFont val="Arial"/>
        <family val="2"/>
      </rPr>
      <t xml:space="preserve">Allerton Gas Company </t>
    </r>
    <r>
      <rPr>
        <sz val="8"/>
        <rFont val="Arial"/>
        <family val="2"/>
      </rPr>
      <t xml:space="preserve">is an investor-owned utility but is not rate regulated due to the number of customers it serves.  </t>
    </r>
  </si>
  <si>
    <t>For this reason, it files its annual report information on Form MG-1 rather than Form IG-1.</t>
  </si>
  <si>
    <t>The information required in the Form IG-1 is more applicable to a rate-regulated utility.</t>
  </si>
  <si>
    <r>
      <t xml:space="preserve">Rural Electric Cooperatives - G&amp;T </t>
    </r>
    <r>
      <rPr>
        <b/>
        <sz val="10"/>
        <rFont val="Arial"/>
        <family val="2"/>
      </rPr>
      <t>(1a)</t>
    </r>
  </si>
  <si>
    <t>(1a):</t>
  </si>
  <si>
    <t>Due to the change is how annual report data is collected, generation and transmission cooperatives no longer report revenues, MWH hours sold, or number of customers</t>
  </si>
  <si>
    <t>** Certified Natural Gas Providers report only revenues, MMBTU sales, and customers. As of this report date, all data except for gross operating revenues is being held confidential.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</si>
</sst>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General_)"/>
    <numFmt numFmtId="165" formatCode="0.00_)"/>
    <numFmt numFmtId="166" formatCode="0._)"/>
    <numFmt numFmtId="167" formatCode="_(* #,##0_);_(* \(#,##0\);_(* &quot;-&quot;??_);_(@_)"/>
  </numFmts>
  <fonts count="15" x14ac:knownFonts="1">
    <font>
      <sz val="12"/>
      <name val="Helv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sz val="11"/>
      <name val="Helv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name val="Helv"/>
    </font>
    <font>
      <sz val="8"/>
      <name val="Arial"/>
      <family val="2"/>
    </font>
    <font>
      <b/>
      <sz val="8"/>
      <name val="Arial"/>
      <family val="2"/>
    </font>
    <font>
      <sz val="8"/>
      <name val="Helv"/>
    </font>
    <font>
      <sz val="12"/>
      <name val="Helv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164" fontId="0" fillId="0" borderId="0"/>
    <xf numFmtId="43" fontId="13" fillId="0" borderId="0" applyFont="0" applyFill="0" applyBorder="0" applyAlignment="0" applyProtection="0"/>
  </cellStyleXfs>
  <cellXfs count="130">
    <xf numFmtId="164" fontId="0" fillId="0" borderId="0" xfId="0"/>
    <xf numFmtId="164" fontId="1" fillId="0" borderId="1" xfId="0" applyFont="1" applyBorder="1"/>
    <xf numFmtId="164" fontId="1" fillId="0" borderId="0" xfId="0" applyFont="1"/>
    <xf numFmtId="164" fontId="1" fillId="0" borderId="1" xfId="0" applyFont="1" applyBorder="1" applyAlignment="1" applyProtection="1">
      <alignment horizontal="center"/>
    </xf>
    <xf numFmtId="164" fontId="1" fillId="0" borderId="2" xfId="0" applyFont="1" applyBorder="1" applyAlignment="1" applyProtection="1">
      <alignment horizontal="center"/>
    </xf>
    <xf numFmtId="164" fontId="1" fillId="0" borderId="3" xfId="0" applyFont="1" applyBorder="1" applyAlignment="1" applyProtection="1">
      <alignment horizontal="center"/>
    </xf>
    <xf numFmtId="164" fontId="1" fillId="0" borderId="4" xfId="0" applyFont="1" applyBorder="1" applyAlignment="1" applyProtection="1">
      <alignment horizontal="left"/>
    </xf>
    <xf numFmtId="164" fontId="1" fillId="0" borderId="5" xfId="0" applyFont="1" applyBorder="1" applyAlignment="1" applyProtection="1">
      <alignment horizontal="center"/>
    </xf>
    <xf numFmtId="164" fontId="1" fillId="0" borderId="0" xfId="0" applyFont="1" applyAlignment="1" applyProtection="1">
      <alignment horizontal="left"/>
    </xf>
    <xf numFmtId="164" fontId="1" fillId="0" borderId="2" xfId="0" applyFont="1" applyBorder="1"/>
    <xf numFmtId="5" fontId="1" fillId="0" borderId="1" xfId="0" applyNumberFormat="1" applyFont="1" applyBorder="1" applyProtection="1"/>
    <xf numFmtId="37" fontId="1" fillId="0" borderId="1" xfId="0" applyNumberFormat="1" applyFont="1" applyBorder="1" applyProtection="1"/>
    <xf numFmtId="5" fontId="1" fillId="0" borderId="3" xfId="0" applyNumberFormat="1" applyFont="1" applyBorder="1" applyProtection="1"/>
    <xf numFmtId="37" fontId="1" fillId="0" borderId="3" xfId="0" applyNumberFormat="1" applyFont="1" applyBorder="1" applyProtection="1"/>
    <xf numFmtId="164" fontId="1" fillId="0" borderId="3" xfId="0" applyFont="1" applyBorder="1"/>
    <xf numFmtId="164" fontId="1" fillId="0" borderId="6" xfId="0" applyFont="1" applyBorder="1"/>
    <xf numFmtId="164" fontId="1" fillId="0" borderId="7" xfId="0" applyFont="1" applyBorder="1"/>
    <xf numFmtId="164" fontId="1" fillId="0" borderId="6" xfId="0" applyFont="1" applyBorder="1" applyAlignment="1" applyProtection="1">
      <alignment horizontal="center"/>
    </xf>
    <xf numFmtId="164" fontId="1" fillId="0" borderId="8" xfId="0" applyFont="1" applyBorder="1" applyAlignment="1" applyProtection="1">
      <alignment horizontal="center"/>
    </xf>
    <xf numFmtId="164" fontId="1" fillId="0" borderId="3" xfId="0" applyFont="1" applyBorder="1" applyAlignment="1" applyProtection="1">
      <alignment horizontal="centerContinuous"/>
    </xf>
    <xf numFmtId="164" fontId="1" fillId="0" borderId="4" xfId="0" applyFont="1" applyBorder="1" applyAlignment="1">
      <alignment horizontal="centerContinuous"/>
    </xf>
    <xf numFmtId="164" fontId="1" fillId="0" borderId="9" xfId="0" applyFont="1" applyBorder="1" applyAlignment="1">
      <alignment horizontal="centerContinuous"/>
    </xf>
    <xf numFmtId="164" fontId="2" fillId="0" borderId="1" xfId="0" applyFont="1" applyBorder="1" applyAlignment="1" applyProtection="1">
      <alignment horizontal="left"/>
    </xf>
    <xf numFmtId="165" fontId="1" fillId="0" borderId="1" xfId="0" applyNumberFormat="1" applyFont="1" applyBorder="1" applyProtection="1"/>
    <xf numFmtId="165" fontId="1" fillId="0" borderId="2" xfId="0" applyNumberFormat="1" applyFont="1" applyBorder="1" applyProtection="1"/>
    <xf numFmtId="165" fontId="1" fillId="0" borderId="3" xfId="0" applyNumberFormat="1" applyFont="1" applyBorder="1" applyProtection="1"/>
    <xf numFmtId="7" fontId="1" fillId="0" borderId="1" xfId="0" applyNumberFormat="1" applyFont="1" applyBorder="1" applyProtection="1"/>
    <xf numFmtId="7" fontId="1" fillId="0" borderId="2" xfId="0" applyNumberFormat="1" applyFont="1" applyBorder="1" applyProtection="1"/>
    <xf numFmtId="7" fontId="1" fillId="0" borderId="3" xfId="0" applyNumberFormat="1" applyFont="1" applyBorder="1" applyProtection="1"/>
    <xf numFmtId="7" fontId="1" fillId="0" borderId="5" xfId="0" applyNumberFormat="1" applyFont="1" applyBorder="1" applyProtection="1"/>
    <xf numFmtId="5" fontId="1" fillId="0" borderId="7" xfId="0" applyNumberFormat="1" applyFont="1" applyBorder="1" applyProtection="1"/>
    <xf numFmtId="37" fontId="1" fillId="0" borderId="7" xfId="0" applyNumberFormat="1" applyFont="1" applyBorder="1" applyProtection="1"/>
    <xf numFmtId="7" fontId="1" fillId="0" borderId="7" xfId="0" applyNumberFormat="1" applyFont="1" applyBorder="1" applyProtection="1"/>
    <xf numFmtId="7" fontId="1" fillId="0" borderId="10" xfId="0" applyNumberFormat="1" applyFont="1" applyBorder="1" applyProtection="1"/>
    <xf numFmtId="5" fontId="1" fillId="0" borderId="3" xfId="0" applyNumberFormat="1" applyFont="1" applyBorder="1" applyAlignment="1" applyProtection="1">
      <alignment horizontal="center"/>
    </xf>
    <xf numFmtId="5" fontId="1" fillId="0" borderId="1" xfId="0" applyNumberFormat="1" applyFont="1" applyBorder="1"/>
    <xf numFmtId="164" fontId="3" fillId="0" borderId="0" xfId="0" applyFont="1" applyAlignment="1" applyProtection="1">
      <alignment horizontal="left"/>
    </xf>
    <xf numFmtId="164" fontId="3" fillId="0" borderId="0" xfId="0" applyFont="1"/>
    <xf numFmtId="164" fontId="3" fillId="0" borderId="1" xfId="0" applyFont="1" applyBorder="1"/>
    <xf numFmtId="164" fontId="3" fillId="0" borderId="1" xfId="0" applyFont="1" applyBorder="1" applyAlignment="1" applyProtection="1">
      <alignment horizontal="center"/>
    </xf>
    <xf numFmtId="164" fontId="3" fillId="0" borderId="2" xfId="0" applyFont="1" applyBorder="1" applyAlignment="1" applyProtection="1">
      <alignment horizontal="center"/>
    </xf>
    <xf numFmtId="164" fontId="3" fillId="0" borderId="3" xfId="0" applyFont="1" applyBorder="1" applyAlignment="1" applyProtection="1">
      <alignment horizontal="center"/>
    </xf>
    <xf numFmtId="164" fontId="3" fillId="0" borderId="4" xfId="0" applyFont="1" applyBorder="1" applyAlignment="1" applyProtection="1">
      <alignment horizontal="left"/>
    </xf>
    <xf numFmtId="164" fontId="3" fillId="0" borderId="2" xfId="0" applyFont="1" applyBorder="1"/>
    <xf numFmtId="164" fontId="4" fillId="0" borderId="0" xfId="0" applyFont="1" applyAlignment="1" applyProtection="1">
      <alignment horizontal="left"/>
    </xf>
    <xf numFmtId="5" fontId="3" fillId="0" borderId="1" xfId="0" applyNumberFormat="1" applyFont="1" applyBorder="1" applyProtection="1"/>
    <xf numFmtId="10" fontId="3" fillId="0" borderId="1" xfId="0" applyNumberFormat="1" applyFont="1" applyBorder="1" applyProtection="1"/>
    <xf numFmtId="37" fontId="3" fillId="0" borderId="1" xfId="0" applyNumberFormat="1" applyFont="1" applyBorder="1" applyProtection="1"/>
    <xf numFmtId="37" fontId="3" fillId="0" borderId="2" xfId="0" applyNumberFormat="1" applyFont="1" applyBorder="1" applyProtection="1"/>
    <xf numFmtId="5" fontId="3" fillId="0" borderId="3" xfId="0" applyNumberFormat="1" applyFont="1" applyBorder="1" applyProtection="1"/>
    <xf numFmtId="10" fontId="3" fillId="0" borderId="3" xfId="0" applyNumberFormat="1" applyFont="1" applyBorder="1" applyProtection="1"/>
    <xf numFmtId="37" fontId="3" fillId="0" borderId="5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" xfId="0" applyNumberFormat="1" applyFont="1" applyBorder="1" applyAlignment="1" applyProtection="1">
      <alignment horizontal="center"/>
    </xf>
    <xf numFmtId="37" fontId="3" fillId="0" borderId="3" xfId="0" applyNumberFormat="1" applyFont="1" applyBorder="1" applyAlignment="1" applyProtection="1">
      <alignment horizontal="center"/>
    </xf>
    <xf numFmtId="164" fontId="3" fillId="0" borderId="1" xfId="0" applyFont="1" applyBorder="1" applyAlignment="1">
      <alignment horizontal="center"/>
    </xf>
    <xf numFmtId="5" fontId="3" fillId="0" borderId="5" xfId="0" applyNumberFormat="1" applyFont="1" applyBorder="1" applyProtection="1"/>
    <xf numFmtId="164" fontId="3" fillId="0" borderId="5" xfId="0" applyFont="1" applyBorder="1" applyProtection="1"/>
    <xf numFmtId="5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164" fontId="3" fillId="0" borderId="0" xfId="0" applyFont="1" applyBorder="1" applyAlignment="1" applyProtection="1">
      <alignment horizontal="left"/>
    </xf>
    <xf numFmtId="5" fontId="3" fillId="0" borderId="0" xfId="0" applyNumberFormat="1" applyFont="1" applyBorder="1" applyProtection="1"/>
    <xf numFmtId="10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5" fontId="3" fillId="0" borderId="0" xfId="0" applyNumberFormat="1" applyFont="1" applyProtection="1"/>
    <xf numFmtId="37" fontId="3" fillId="0" borderId="0" xfId="0" applyNumberFormat="1" applyFont="1" applyProtection="1"/>
    <xf numFmtId="164" fontId="5" fillId="0" borderId="0" xfId="0" applyFont="1"/>
    <xf numFmtId="164" fontId="1" fillId="0" borderId="0" xfId="0" applyFont="1" applyBorder="1" applyAlignment="1" applyProtection="1">
      <alignment horizontal="left"/>
    </xf>
    <xf numFmtId="5" fontId="1" fillId="0" borderId="0" xfId="0" applyNumberFormat="1" applyFont="1" applyBorder="1" applyProtection="1"/>
    <xf numFmtId="166" fontId="3" fillId="0" borderId="1" xfId="0" applyNumberFormat="1" applyFont="1" applyBorder="1"/>
    <xf numFmtId="166" fontId="4" fillId="0" borderId="14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3" xfId="0" applyNumberFormat="1" applyFont="1" applyBorder="1"/>
    <xf numFmtId="166" fontId="3" fillId="0" borderId="0" xfId="0" applyNumberFormat="1" applyFont="1" applyBorder="1"/>
    <xf numFmtId="166" fontId="3" fillId="0" borderId="0" xfId="0" applyNumberFormat="1" applyFont="1" applyAlignment="1" applyProtection="1">
      <alignment horizontal="left"/>
    </xf>
    <xf numFmtId="166" fontId="5" fillId="0" borderId="0" xfId="0" applyNumberFormat="1" applyFont="1"/>
    <xf numFmtId="166" fontId="4" fillId="0" borderId="0" xfId="0" applyNumberFormat="1" applyFont="1" applyBorder="1" applyAlignment="1" applyProtection="1">
      <alignment horizontal="left"/>
    </xf>
    <xf numFmtId="37" fontId="1" fillId="0" borderId="0" xfId="0" applyNumberFormat="1" applyFont="1" applyBorder="1" applyProtection="1"/>
    <xf numFmtId="10" fontId="3" fillId="0" borderId="12" xfId="0" applyNumberFormat="1" applyFont="1" applyBorder="1" applyProtection="1"/>
    <xf numFmtId="5" fontId="3" fillId="0" borderId="15" xfId="0" applyNumberFormat="1" applyFont="1" applyBorder="1"/>
    <xf numFmtId="37" fontId="3" fillId="0" borderId="16" xfId="0" applyNumberFormat="1" applyFont="1" applyBorder="1" applyAlignment="1" applyProtection="1">
      <alignment horizontal="right"/>
    </xf>
    <xf numFmtId="5" fontId="3" fillId="0" borderId="2" xfId="0" applyNumberFormat="1" applyFont="1" applyBorder="1" applyProtection="1"/>
    <xf numFmtId="164" fontId="1" fillId="0" borderId="0" xfId="0" applyFont="1" applyBorder="1"/>
    <xf numFmtId="7" fontId="1" fillId="0" borderId="0" xfId="0" applyNumberFormat="1" applyFont="1" applyBorder="1" applyProtection="1"/>
    <xf numFmtId="7" fontId="1" fillId="0" borderId="17" xfId="0" applyNumberFormat="1" applyFont="1" applyBorder="1" applyProtection="1"/>
    <xf numFmtId="164" fontId="6" fillId="0" borderId="0" xfId="0" applyFont="1"/>
    <xf numFmtId="37" fontId="3" fillId="0" borderId="3" xfId="0" applyNumberFormat="1" applyFont="1" applyBorder="1" applyAlignment="1" applyProtection="1">
      <alignment horizontal="center" wrapText="1"/>
    </xf>
    <xf numFmtId="164" fontId="3" fillId="0" borderId="0" xfId="0" applyFont="1" applyAlignment="1">
      <alignment wrapText="1"/>
    </xf>
    <xf numFmtId="166" fontId="3" fillId="0" borderId="18" xfId="0" applyNumberFormat="1" applyFont="1" applyBorder="1" applyAlignment="1" applyProtection="1">
      <alignment horizontal="center" wrapText="1"/>
    </xf>
    <xf numFmtId="164" fontId="3" fillId="0" borderId="19" xfId="0" applyFont="1" applyBorder="1" applyAlignment="1" applyProtection="1">
      <alignment horizontal="left" wrapText="1"/>
    </xf>
    <xf numFmtId="164" fontId="3" fillId="0" borderId="18" xfId="0" applyFont="1" applyBorder="1" applyAlignment="1" applyProtection="1">
      <alignment horizontal="center" wrapText="1"/>
    </xf>
    <xf numFmtId="164" fontId="3" fillId="0" borderId="20" xfId="0" applyFont="1" applyBorder="1" applyAlignment="1" applyProtection="1">
      <alignment horizontal="center" wrapText="1"/>
    </xf>
    <xf numFmtId="5" fontId="1" fillId="0" borderId="21" xfId="0" applyNumberFormat="1" applyFont="1" applyBorder="1" applyAlignment="1" applyProtection="1">
      <alignment horizontal="center"/>
    </xf>
    <xf numFmtId="5" fontId="1" fillId="0" borderId="3" xfId="0" applyNumberFormat="1" applyFont="1" applyBorder="1" applyAlignment="1" applyProtection="1">
      <alignment horizontal="right"/>
    </xf>
    <xf numFmtId="5" fontId="1" fillId="0" borderId="12" xfId="0" applyNumberFormat="1" applyFont="1" applyBorder="1" applyProtection="1"/>
    <xf numFmtId="165" fontId="1" fillId="0" borderId="15" xfId="0" applyNumberFormat="1" applyFont="1" applyBorder="1" applyProtection="1"/>
    <xf numFmtId="165" fontId="1" fillId="0" borderId="22" xfId="0" applyNumberFormat="1" applyFont="1" applyBorder="1" applyProtection="1"/>
    <xf numFmtId="164" fontId="3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7" fillId="0" borderId="0" xfId="0" applyFont="1"/>
    <xf numFmtId="166" fontId="8" fillId="0" borderId="0" xfId="0" applyNumberFormat="1" applyFont="1" applyAlignment="1">
      <alignment horizontal="right"/>
    </xf>
    <xf numFmtId="164" fontId="9" fillId="0" borderId="0" xfId="0" applyFont="1"/>
    <xf numFmtId="166" fontId="10" fillId="0" borderId="0" xfId="0" applyNumberFormat="1" applyFont="1" applyAlignment="1" applyProtection="1">
      <alignment horizontal="left"/>
    </xf>
    <xf numFmtId="164" fontId="10" fillId="0" borderId="0" xfId="0" applyFont="1"/>
    <xf numFmtId="164" fontId="10" fillId="0" borderId="0" xfId="0" quotePrefix="1" applyFont="1"/>
    <xf numFmtId="166" fontId="12" fillId="0" borderId="0" xfId="0" applyNumberFormat="1" applyFont="1"/>
    <xf numFmtId="37" fontId="3" fillId="0" borderId="22" xfId="0" applyNumberFormat="1" applyFont="1" applyBorder="1" applyAlignment="1" applyProtection="1">
      <alignment horizontal="right"/>
    </xf>
    <xf numFmtId="9" fontId="3" fillId="0" borderId="11" xfId="0" applyNumberFormat="1" applyFont="1" applyBorder="1" applyProtection="1"/>
    <xf numFmtId="167" fontId="3" fillId="0" borderId="12" xfId="1" applyNumberFormat="1" applyFont="1" applyBorder="1" applyAlignment="1">
      <alignment horizontal="center"/>
    </xf>
    <xf numFmtId="164" fontId="0" fillId="0" borderId="23" xfId="0" applyBorder="1"/>
    <xf numFmtId="164" fontId="0" fillId="0" borderId="25" xfId="0" applyBorder="1"/>
    <xf numFmtId="164" fontId="0" fillId="0" borderId="24" xfId="0" applyBorder="1"/>
    <xf numFmtId="5" fontId="3" fillId="0" borderId="3" xfId="0" applyNumberFormat="1" applyFont="1" applyBorder="1" applyAlignment="1" applyProtection="1">
      <alignment horizontal="center"/>
    </xf>
    <xf numFmtId="166" fontId="11" fillId="0" borderId="0" xfId="0" applyNumberFormat="1" applyFont="1" applyAlignment="1" applyProtection="1">
      <alignment horizontal="right"/>
    </xf>
    <xf numFmtId="164" fontId="14" fillId="0" borderId="0" xfId="0" applyFont="1" applyAlignment="1">
      <alignment horizontal="right"/>
    </xf>
    <xf numFmtId="164" fontId="10" fillId="0" borderId="0" xfId="0" applyFont="1" applyAlignment="1"/>
    <xf numFmtId="37" fontId="3" fillId="0" borderId="12" xfId="0" applyNumberFormat="1" applyFont="1" applyBorder="1" applyAlignment="1" applyProtection="1">
      <alignment horizontal="center"/>
    </xf>
    <xf numFmtId="37" fontId="3" fillId="0" borderId="26" xfId="0" applyNumberFormat="1" applyFont="1" applyBorder="1" applyProtection="1"/>
    <xf numFmtId="37" fontId="3" fillId="0" borderId="27" xfId="0" applyNumberFormat="1" applyFont="1" applyBorder="1" applyAlignment="1" applyProtection="1">
      <alignment horizontal="center"/>
    </xf>
    <xf numFmtId="37" fontId="3" fillId="0" borderId="16" xfId="0" applyNumberFormat="1" applyFont="1" applyBorder="1" applyAlignment="1" applyProtection="1">
      <alignment horizontal="center"/>
    </xf>
    <xf numFmtId="5" fontId="3" fillId="0" borderId="12" xfId="0" applyNumberFormat="1" applyFont="1" applyFill="1" applyBorder="1" applyProtection="1"/>
    <xf numFmtId="10" fontId="3" fillId="0" borderId="3" xfId="0" applyNumberFormat="1" applyFont="1" applyFill="1" applyBorder="1" applyProtection="1"/>
    <xf numFmtId="37" fontId="3" fillId="0" borderId="3" xfId="0" applyNumberFormat="1" applyFont="1" applyFill="1" applyBorder="1" applyAlignment="1" applyProtection="1">
      <alignment horizontal="center"/>
    </xf>
    <xf numFmtId="37" fontId="3" fillId="0" borderId="5" xfId="0" applyNumberFormat="1" applyFont="1" applyFill="1" applyBorder="1" applyProtection="1"/>
    <xf numFmtId="164" fontId="0" fillId="0" borderId="28" xfId="0" applyBorder="1"/>
    <xf numFmtId="37" fontId="1" fillId="0" borderId="1" xfId="0" applyNumberFormat="1" applyFont="1" applyBorder="1" applyAlignment="1" applyProtection="1">
      <alignment horizontal="center"/>
    </xf>
    <xf numFmtId="164" fontId="1" fillId="0" borderId="4" xfId="0" applyFont="1" applyBorder="1" applyAlignment="1" applyProtection="1">
      <alignment horizontal="left" wrapText="1"/>
    </xf>
    <xf numFmtId="164" fontId="1" fillId="0" borderId="9" xfId="0" applyFont="1" applyBorder="1" applyAlignment="1" applyProtection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3" transitionEvaluation="1">
    <pageSetUpPr fitToPage="1"/>
  </sheetPr>
  <dimension ref="A1:G4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5" sqref="G25"/>
    </sheetView>
  </sheetViews>
  <sheetFormatPr defaultColWidth="9.77734375" defaultRowHeight="12.75" x14ac:dyDescent="0.2"/>
  <cols>
    <col min="1" max="1" width="6.44140625" style="77" customWidth="1"/>
    <col min="2" max="2" width="36.6640625" style="67" customWidth="1"/>
    <col min="3" max="3" width="11.77734375" style="67" customWidth="1"/>
    <col min="4" max="4" width="9.77734375" style="67" customWidth="1"/>
    <col min="5" max="5" width="11.77734375" style="67" customWidth="1"/>
    <col min="6" max="6" width="10.33203125" style="67" customWidth="1"/>
    <col min="7" max="7" width="8.6640625" style="67" customWidth="1"/>
    <col min="8" max="16384" width="9.77734375" style="67"/>
  </cols>
  <sheetData>
    <row r="1" spans="1:7" s="89" customFormat="1" ht="25.5" x14ac:dyDescent="0.2">
      <c r="A1" s="90"/>
      <c r="B1" s="91" t="s">
        <v>0</v>
      </c>
      <c r="C1" s="92" t="s">
        <v>38</v>
      </c>
      <c r="D1" s="92" t="s">
        <v>35</v>
      </c>
      <c r="E1" s="92" t="s">
        <v>1</v>
      </c>
      <c r="F1" s="92" t="s">
        <v>36</v>
      </c>
      <c r="G1" s="93" t="s">
        <v>37</v>
      </c>
    </row>
    <row r="2" spans="1:7" s="37" customFormat="1" x14ac:dyDescent="0.2">
      <c r="A2" s="70"/>
      <c r="B2" s="36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40" t="s">
        <v>7</v>
      </c>
    </row>
    <row r="3" spans="1:7" s="37" customFormat="1" x14ac:dyDescent="0.2">
      <c r="A3" s="71" t="s">
        <v>28</v>
      </c>
      <c r="C3" s="38"/>
      <c r="D3" s="38"/>
      <c r="E3" s="38"/>
      <c r="F3" s="38"/>
      <c r="G3" s="43"/>
    </row>
    <row r="4" spans="1:7" s="37" customFormat="1" x14ac:dyDescent="0.2">
      <c r="A4" s="71"/>
      <c r="B4" s="44"/>
      <c r="C4" s="38"/>
      <c r="D4" s="38"/>
      <c r="E4" s="38"/>
      <c r="F4" s="38"/>
      <c r="G4" s="43"/>
    </row>
    <row r="5" spans="1:7" s="37" customFormat="1" x14ac:dyDescent="0.2">
      <c r="A5" s="72"/>
      <c r="B5" s="99" t="s">
        <v>48</v>
      </c>
      <c r="C5" s="45">
        <v>3633413</v>
      </c>
      <c r="D5" s="46">
        <f>ROUND(C5/$C$33,4)</f>
        <v>0.55940000000000001</v>
      </c>
      <c r="E5" s="47">
        <v>53561293</v>
      </c>
      <c r="F5" s="47">
        <v>1199339</v>
      </c>
      <c r="G5" s="48">
        <v>2</v>
      </c>
    </row>
    <row r="6" spans="1:7" s="37" customFormat="1" x14ac:dyDescent="0.2">
      <c r="A6" s="72"/>
      <c r="B6" s="99" t="s">
        <v>49</v>
      </c>
      <c r="C6" s="45">
        <v>542139</v>
      </c>
      <c r="D6" s="46">
        <f>ROUND(C6/$C$33,4)</f>
        <v>8.3500000000000005E-2</v>
      </c>
      <c r="E6" s="47">
        <v>5725075</v>
      </c>
      <c r="F6" s="47">
        <v>222399</v>
      </c>
      <c r="G6" s="48">
        <v>136</v>
      </c>
    </row>
    <row r="7" spans="1:7" s="37" customFormat="1" x14ac:dyDescent="0.2">
      <c r="A7" s="72"/>
      <c r="B7" s="99" t="s">
        <v>45</v>
      </c>
      <c r="C7" s="45">
        <v>737023</v>
      </c>
      <c r="D7" s="46">
        <f>ROUND(C7/$C$33,4)</f>
        <v>0.1135</v>
      </c>
      <c r="E7" s="47">
        <v>7184662</v>
      </c>
      <c r="F7" s="48">
        <v>236491</v>
      </c>
      <c r="G7" s="48">
        <v>43</v>
      </c>
    </row>
    <row r="8" spans="1:7" s="37" customFormat="1" x14ac:dyDescent="0.2">
      <c r="A8" s="72"/>
      <c r="B8" s="36" t="s">
        <v>65</v>
      </c>
      <c r="C8" s="114" t="s">
        <v>12</v>
      </c>
      <c r="D8" s="50"/>
      <c r="E8" s="114" t="s">
        <v>12</v>
      </c>
      <c r="F8" s="114" t="s">
        <v>12</v>
      </c>
      <c r="G8" s="118" t="s">
        <v>12</v>
      </c>
    </row>
    <row r="9" spans="1:7" s="37" customFormat="1" x14ac:dyDescent="0.2">
      <c r="A9" s="70"/>
      <c r="C9" s="38"/>
      <c r="D9" s="38"/>
      <c r="E9" s="38"/>
      <c r="F9" s="38"/>
      <c r="G9" s="43"/>
    </row>
    <row r="10" spans="1:7" s="37" customFormat="1" ht="13.5" thickBot="1" x14ac:dyDescent="0.25">
      <c r="A10" s="70"/>
      <c r="B10" s="36" t="s">
        <v>8</v>
      </c>
      <c r="C10" s="49">
        <f t="shared" ref="C10:G10" si="0">SUM(C5:C8)</f>
        <v>4912575</v>
      </c>
      <c r="D10" s="50">
        <f t="shared" si="0"/>
        <v>0.75640000000000007</v>
      </c>
      <c r="E10" s="52">
        <f t="shared" si="0"/>
        <v>66471030</v>
      </c>
      <c r="F10" s="52">
        <f t="shared" si="0"/>
        <v>1658229</v>
      </c>
      <c r="G10" s="119">
        <f t="shared" si="0"/>
        <v>181</v>
      </c>
    </row>
    <row r="11" spans="1:7" s="37" customFormat="1" ht="13.5" thickTop="1" x14ac:dyDescent="0.2">
      <c r="A11" s="70"/>
      <c r="B11" s="36"/>
      <c r="C11" s="45"/>
      <c r="D11" s="46"/>
      <c r="E11" s="47"/>
      <c r="F11" s="47"/>
      <c r="G11" s="48"/>
    </row>
    <row r="12" spans="1:7" s="37" customFormat="1" x14ac:dyDescent="0.2">
      <c r="A12" s="70"/>
      <c r="C12" s="38"/>
      <c r="D12" s="46"/>
      <c r="E12" s="38"/>
      <c r="F12" s="38"/>
      <c r="G12" s="43"/>
    </row>
    <row r="13" spans="1:7" s="37" customFormat="1" ht="25.5" x14ac:dyDescent="0.2">
      <c r="A13" s="71" t="s">
        <v>31</v>
      </c>
      <c r="B13" s="44"/>
      <c r="C13" s="45"/>
      <c r="D13" s="46"/>
      <c r="E13" s="88" t="s">
        <v>34</v>
      </c>
      <c r="F13" s="47"/>
      <c r="G13" s="48"/>
    </row>
    <row r="14" spans="1:7" s="37" customFormat="1" x14ac:dyDescent="0.2">
      <c r="A14" s="78"/>
      <c r="B14" s="44"/>
      <c r="C14" s="45"/>
      <c r="D14" s="46"/>
      <c r="E14" s="53"/>
      <c r="F14" s="47"/>
      <c r="G14" s="48"/>
    </row>
    <row r="15" spans="1:7" s="37" customFormat="1" x14ac:dyDescent="0.2">
      <c r="A15" s="72"/>
      <c r="B15" s="100" t="s">
        <v>52</v>
      </c>
      <c r="C15" s="45">
        <v>778820</v>
      </c>
      <c r="D15" s="46">
        <f>C15/$C$33</f>
        <v>0.11990237475427033</v>
      </c>
      <c r="E15" s="47">
        <v>277883650</v>
      </c>
      <c r="F15" s="47">
        <v>990640</v>
      </c>
      <c r="G15" s="48">
        <v>4</v>
      </c>
    </row>
    <row r="16" spans="1:7" s="37" customFormat="1" x14ac:dyDescent="0.2">
      <c r="A16" s="72"/>
      <c r="B16" s="100" t="s">
        <v>50</v>
      </c>
      <c r="C16" s="83">
        <v>62872</v>
      </c>
      <c r="D16" s="46">
        <f>C16/$C$33</f>
        <v>9.679389468106217E-3</v>
      </c>
      <c r="E16" s="47">
        <v>10169232</v>
      </c>
      <c r="F16" s="47">
        <v>58907</v>
      </c>
      <c r="G16" s="48">
        <v>53</v>
      </c>
    </row>
    <row r="17" spans="1:7" s="37" customFormat="1" x14ac:dyDescent="0.2">
      <c r="A17" s="72"/>
      <c r="B17" s="36" t="s">
        <v>46</v>
      </c>
      <c r="C17" s="122">
        <f>333975+3782</f>
        <v>337757</v>
      </c>
      <c r="D17" s="123">
        <f>C17/$C$33</f>
        <v>5.1999006689450816E-2</v>
      </c>
      <c r="E17" s="124" t="s">
        <v>12</v>
      </c>
      <c r="F17" s="124" t="s">
        <v>12</v>
      </c>
      <c r="G17" s="125">
        <v>34</v>
      </c>
    </row>
    <row r="18" spans="1:7" s="37" customFormat="1" x14ac:dyDescent="0.2">
      <c r="A18" s="70"/>
      <c r="C18" s="38"/>
      <c r="D18" s="38"/>
      <c r="E18" s="38"/>
      <c r="F18" s="38"/>
      <c r="G18" s="43"/>
    </row>
    <row r="19" spans="1:7" s="37" customFormat="1" ht="13.5" thickBot="1" x14ac:dyDescent="0.25">
      <c r="A19" s="70"/>
      <c r="B19" s="36" t="s">
        <v>11</v>
      </c>
      <c r="C19" s="49">
        <f>SUM(C15:C17)</f>
        <v>1179449</v>
      </c>
      <c r="D19" s="50">
        <f>SUM(D15:D17)</f>
        <v>0.18158077091182737</v>
      </c>
      <c r="E19" s="52">
        <f>SUM(E15:E17)</f>
        <v>288052882</v>
      </c>
      <c r="F19" s="52">
        <f>SUM(F15:F17)</f>
        <v>1049547</v>
      </c>
      <c r="G19" s="51">
        <f>SUM(G15:G17)</f>
        <v>91</v>
      </c>
    </row>
    <row r="20" spans="1:7" s="37" customFormat="1" ht="13.5" thickTop="1" x14ac:dyDescent="0.2">
      <c r="A20" s="70"/>
      <c r="B20" s="36"/>
      <c r="C20" s="45"/>
      <c r="D20" s="46"/>
      <c r="E20" s="47"/>
      <c r="F20" s="47"/>
      <c r="G20" s="48"/>
    </row>
    <row r="21" spans="1:7" s="37" customFormat="1" x14ac:dyDescent="0.2">
      <c r="A21" s="70"/>
      <c r="C21" s="38"/>
      <c r="D21" s="38"/>
      <c r="E21" s="38"/>
      <c r="F21" s="38"/>
      <c r="G21" s="43"/>
    </row>
    <row r="22" spans="1:7" s="37" customFormat="1" x14ac:dyDescent="0.2">
      <c r="A22" s="71" t="s">
        <v>51</v>
      </c>
      <c r="C22" s="38"/>
      <c r="D22" s="46"/>
      <c r="E22" s="47"/>
      <c r="F22" s="53"/>
      <c r="G22" s="48"/>
    </row>
    <row r="23" spans="1:7" s="37" customFormat="1" x14ac:dyDescent="0.2">
      <c r="A23" s="71"/>
      <c r="B23" s="44"/>
      <c r="C23" s="38"/>
      <c r="D23" s="46"/>
      <c r="E23" s="47"/>
      <c r="F23" s="53"/>
      <c r="G23" s="48"/>
    </row>
    <row r="24" spans="1:7" s="37" customFormat="1" x14ac:dyDescent="0.2">
      <c r="A24" s="72"/>
      <c r="B24" s="36" t="s">
        <v>47</v>
      </c>
      <c r="C24" s="81">
        <v>361485</v>
      </c>
      <c r="D24" s="80">
        <f>ROUND(C24/$C$33,4)</f>
        <v>5.57E-2</v>
      </c>
      <c r="E24" s="55"/>
      <c r="F24" s="110" t="s">
        <v>12</v>
      </c>
      <c r="G24" s="108">
        <v>431</v>
      </c>
    </row>
    <row r="25" spans="1:7" s="37" customFormat="1" ht="15.75" x14ac:dyDescent="0.25">
      <c r="A25" s="73"/>
      <c r="C25"/>
      <c r="D25" s="111"/>
      <c r="E25" s="113"/>
      <c r="F25" s="112"/>
      <c r="G25" s="126"/>
    </row>
    <row r="26" spans="1:7" s="37" customFormat="1" ht="13.5" thickBot="1" x14ac:dyDescent="0.25">
      <c r="A26" s="70"/>
      <c r="B26" s="36" t="s">
        <v>13</v>
      </c>
      <c r="C26" s="49">
        <f>C24+C25</f>
        <v>361485</v>
      </c>
      <c r="D26" s="50">
        <f>SUM(D24:D25)</f>
        <v>5.57E-2</v>
      </c>
      <c r="E26" s="54" t="s">
        <v>12</v>
      </c>
      <c r="F26" s="82" t="str">
        <f>F24</f>
        <v>N/A</v>
      </c>
      <c r="G26" s="51">
        <f>G24+G25</f>
        <v>431</v>
      </c>
    </row>
    <row r="27" spans="1:7" s="37" customFormat="1" ht="13.5" thickTop="1" x14ac:dyDescent="0.2">
      <c r="A27" s="70"/>
      <c r="B27" s="36"/>
      <c r="C27" s="45"/>
      <c r="D27" s="46"/>
      <c r="E27" s="53"/>
      <c r="F27" s="53"/>
      <c r="G27" s="48"/>
    </row>
    <row r="28" spans="1:7" s="37" customFormat="1" x14ac:dyDescent="0.2">
      <c r="A28" s="70"/>
      <c r="C28" s="38"/>
      <c r="D28" s="38"/>
      <c r="E28" s="38"/>
      <c r="F28" s="38"/>
      <c r="G28" s="43"/>
    </row>
    <row r="29" spans="1:7" s="37" customFormat="1" x14ac:dyDescent="0.2">
      <c r="A29" s="71" t="s">
        <v>14</v>
      </c>
      <c r="B29" s="44"/>
      <c r="C29" s="45"/>
      <c r="D29" s="46"/>
      <c r="E29" s="41" t="s">
        <v>15</v>
      </c>
      <c r="F29" s="40"/>
      <c r="G29" s="43"/>
    </row>
    <row r="30" spans="1:7" s="37" customFormat="1" x14ac:dyDescent="0.2">
      <c r="A30" s="78"/>
      <c r="B30" s="44"/>
      <c r="C30" s="45"/>
      <c r="D30" s="46"/>
      <c r="E30" s="39"/>
      <c r="F30" s="39"/>
      <c r="G30" s="43"/>
    </row>
    <row r="31" spans="1:7" s="37" customFormat="1" ht="13.5" thickBot="1" x14ac:dyDescent="0.25">
      <c r="A31" s="72"/>
      <c r="B31" s="36" t="s">
        <v>53</v>
      </c>
      <c r="C31" s="56">
        <v>41942</v>
      </c>
      <c r="D31" s="50">
        <f>C31/$C$33</f>
        <v>6.4571343852797905E-3</v>
      </c>
      <c r="E31" s="52">
        <v>5046081</v>
      </c>
      <c r="F31" s="52">
        <v>65650</v>
      </c>
      <c r="G31" s="57">
        <v>1</v>
      </c>
    </row>
    <row r="32" spans="1:7" s="37" customFormat="1" ht="13.5" thickTop="1" x14ac:dyDescent="0.2">
      <c r="A32" s="70"/>
      <c r="C32" s="38"/>
      <c r="D32" s="38"/>
      <c r="E32" s="38"/>
      <c r="F32" s="38"/>
      <c r="G32" s="43"/>
    </row>
    <row r="33" spans="1:7" s="37" customFormat="1" ht="13.5" thickBot="1" x14ac:dyDescent="0.25">
      <c r="A33" s="74"/>
      <c r="B33" s="42" t="s">
        <v>16</v>
      </c>
      <c r="C33" s="58">
        <f>C10+C19+C26+C31</f>
        <v>6495451</v>
      </c>
      <c r="D33" s="109">
        <f>D31+D26+D19+D10</f>
        <v>1.0001379052971071</v>
      </c>
      <c r="E33" s="120" t="s">
        <v>12</v>
      </c>
      <c r="F33" s="121" t="s">
        <v>12</v>
      </c>
      <c r="G33" s="59">
        <f>(G10+G19+G26+G31)</f>
        <v>704</v>
      </c>
    </row>
    <row r="34" spans="1:7" s="37" customFormat="1" ht="13.5" thickTop="1" x14ac:dyDescent="0.2">
      <c r="A34" s="75"/>
      <c r="B34" s="60"/>
      <c r="C34" s="61"/>
      <c r="D34" s="62"/>
      <c r="E34" s="63"/>
      <c r="F34" s="63"/>
      <c r="G34" s="64"/>
    </row>
    <row r="35" spans="1:7" s="37" customFormat="1" x14ac:dyDescent="0.2">
      <c r="A35" s="76" t="s">
        <v>43</v>
      </c>
      <c r="C35" s="65"/>
      <c r="E35" s="66"/>
      <c r="F35" s="66"/>
      <c r="G35" s="66"/>
    </row>
    <row r="36" spans="1:7" s="101" customFormat="1" ht="12" x14ac:dyDescent="0.2">
      <c r="A36" s="116" t="s">
        <v>58</v>
      </c>
      <c r="B36" s="104" t="s">
        <v>57</v>
      </c>
      <c r="G36" s="102"/>
    </row>
    <row r="37" spans="1:7" s="101" customFormat="1" ht="12" x14ac:dyDescent="0.2">
      <c r="A37" s="104"/>
      <c r="B37" s="105" t="s">
        <v>59</v>
      </c>
    </row>
    <row r="38" spans="1:7" s="101" customFormat="1" ht="12" x14ac:dyDescent="0.2">
      <c r="A38" s="104"/>
      <c r="B38" s="105" t="s">
        <v>60</v>
      </c>
    </row>
    <row r="39" spans="1:7" s="101" customFormat="1" ht="12" x14ac:dyDescent="0.2">
      <c r="A39" s="104"/>
      <c r="B39" s="105"/>
    </row>
    <row r="40" spans="1:7" s="101" customFormat="1" ht="12" x14ac:dyDescent="0.2">
      <c r="A40" s="115" t="s">
        <v>66</v>
      </c>
      <c r="B40" s="117" t="s">
        <v>67</v>
      </c>
    </row>
    <row r="41" spans="1:7" s="101" customFormat="1" ht="12" x14ac:dyDescent="0.2">
      <c r="A41" s="104"/>
      <c r="B41" s="105"/>
    </row>
    <row r="42" spans="1:7" s="101" customFormat="1" ht="12" x14ac:dyDescent="0.2">
      <c r="A42" s="115" t="s">
        <v>61</v>
      </c>
      <c r="B42" s="106" t="s">
        <v>62</v>
      </c>
    </row>
    <row r="43" spans="1:7" s="103" customFormat="1" ht="11.25" x14ac:dyDescent="0.2">
      <c r="A43" s="104" t="s">
        <v>44</v>
      </c>
      <c r="B43" s="105" t="s">
        <v>63</v>
      </c>
    </row>
    <row r="44" spans="1:7" s="103" customFormat="1" ht="11.25" x14ac:dyDescent="0.2">
      <c r="A44" s="104"/>
      <c r="B44" s="105" t="s">
        <v>64</v>
      </c>
    </row>
    <row r="45" spans="1:7" s="103" customFormat="1" ht="11.25" x14ac:dyDescent="0.2">
      <c r="A45" s="104"/>
      <c r="B45" s="105"/>
    </row>
    <row r="46" spans="1:7" s="103" customFormat="1" ht="11.25" x14ac:dyDescent="0.2">
      <c r="A46" s="107"/>
      <c r="B46" s="105"/>
    </row>
  </sheetData>
  <phoneticPr fontId="0" type="noConversion"/>
  <printOptions gridLines="1" gridLinesSet="0"/>
  <pageMargins left="0.35" right="0.35" top="1.65" bottom="0.75" header="0.5" footer="0.25"/>
  <pageSetup scale="87" fitToHeight="0" orientation="portrait" r:id="rId1"/>
  <headerFooter alignWithMargins="0">
    <oddHeader>&amp;C&amp;"Arial,Bold"&amp;14Iowa Electric, Gas, Telephone, and Water Utilities
Summary of Iowa Operations
For the Year Ended December 31, 2020&amp;R&amp;"Arial,Bold"&amp;14TABLE 1</oddHeader>
    <oddFooter>&amp;L&amp;"Arial,Regular"&amp;10Source: CY2020 Annual Reports&amp;R&amp;"Arial,Regular"&amp;10&amp;D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I71"/>
  <sheetViews>
    <sheetView workbookViewId="0">
      <selection activeCell="K23" sqref="K23"/>
    </sheetView>
  </sheetViews>
  <sheetFormatPr defaultColWidth="9.77734375" defaultRowHeight="12.75" x14ac:dyDescent="0.2"/>
  <cols>
    <col min="1" max="1" width="1.77734375" style="87" customWidth="1"/>
    <col min="2" max="2" width="29.109375" style="87" customWidth="1"/>
    <col min="3" max="3" width="10.77734375" style="87" customWidth="1"/>
    <col min="4" max="4" width="10.21875" style="87" bestFit="1" customWidth="1"/>
    <col min="5" max="5" width="10.77734375" style="87" customWidth="1"/>
    <col min="6" max="6" width="11.77734375" style="87" customWidth="1"/>
    <col min="7" max="9" width="9.77734375" style="87" customWidth="1"/>
    <col min="10" max="16384" width="9.77734375" style="87"/>
  </cols>
  <sheetData>
    <row r="1" spans="1:9" s="2" customFormat="1" ht="14.25" x14ac:dyDescent="0.2">
      <c r="A1" s="15"/>
      <c r="B1" s="16"/>
      <c r="C1" s="17" t="s">
        <v>17</v>
      </c>
      <c r="D1" s="17" t="s">
        <v>17</v>
      </c>
      <c r="E1" s="17" t="s">
        <v>18</v>
      </c>
      <c r="F1" s="15"/>
      <c r="G1" s="17" t="s">
        <v>17</v>
      </c>
      <c r="H1" s="17" t="s">
        <v>17</v>
      </c>
      <c r="I1" s="18" t="s">
        <v>18</v>
      </c>
    </row>
    <row r="2" spans="1:9" s="2" customFormat="1" ht="14.25" x14ac:dyDescent="0.2">
      <c r="A2" s="1"/>
      <c r="C2" s="3" t="s">
        <v>19</v>
      </c>
      <c r="D2" s="3" t="s">
        <v>20</v>
      </c>
      <c r="E2" s="3" t="s">
        <v>20</v>
      </c>
      <c r="F2" s="3" t="s">
        <v>1</v>
      </c>
      <c r="G2" s="3" t="s">
        <v>19</v>
      </c>
      <c r="H2" s="3" t="s">
        <v>20</v>
      </c>
      <c r="I2" s="4" t="s">
        <v>20</v>
      </c>
    </row>
    <row r="3" spans="1:9" s="2" customFormat="1" ht="14.25" x14ac:dyDescent="0.2">
      <c r="A3" s="19" t="s">
        <v>21</v>
      </c>
      <c r="B3" s="20"/>
      <c r="C3" s="5" t="s">
        <v>22</v>
      </c>
      <c r="D3" s="5" t="s">
        <v>23</v>
      </c>
      <c r="E3" s="5" t="s">
        <v>24</v>
      </c>
      <c r="F3" s="5" t="s">
        <v>25</v>
      </c>
      <c r="G3" s="5" t="s">
        <v>22</v>
      </c>
      <c r="H3" s="5" t="s">
        <v>23</v>
      </c>
      <c r="I3" s="7" t="s">
        <v>24</v>
      </c>
    </row>
    <row r="4" spans="1:9" s="2" customFormat="1" ht="14.25" x14ac:dyDescent="0.2">
      <c r="A4" s="1"/>
      <c r="C4" s="19" t="s">
        <v>26</v>
      </c>
      <c r="D4" s="20"/>
      <c r="E4" s="20"/>
      <c r="F4" s="1"/>
      <c r="G4" s="19" t="s">
        <v>27</v>
      </c>
      <c r="H4" s="20"/>
      <c r="I4" s="21"/>
    </row>
    <row r="5" spans="1:9" s="2" customFormat="1" ht="15" x14ac:dyDescent="0.25">
      <c r="A5" s="22" t="s">
        <v>28</v>
      </c>
      <c r="C5" s="1"/>
      <c r="D5" s="1"/>
      <c r="E5" s="1"/>
      <c r="F5" s="1"/>
      <c r="G5" s="1"/>
      <c r="H5" s="1"/>
      <c r="I5" s="9"/>
    </row>
    <row r="6" spans="1:9" s="2" customFormat="1" ht="14.25" x14ac:dyDescent="0.2">
      <c r="A6" s="1"/>
      <c r="C6" s="1"/>
      <c r="D6" s="1"/>
      <c r="E6" s="1"/>
      <c r="F6" s="1"/>
      <c r="G6" s="1"/>
      <c r="H6" s="1"/>
      <c r="I6" s="9"/>
    </row>
    <row r="7" spans="1:9" s="2" customFormat="1" ht="14.25" x14ac:dyDescent="0.2">
      <c r="A7" s="1"/>
      <c r="B7" s="8" t="s">
        <v>54</v>
      </c>
      <c r="C7" s="10">
        <f>ROUND('Table 1'!C5,0)</f>
        <v>3633413</v>
      </c>
      <c r="D7" s="10">
        <v>2302091</v>
      </c>
      <c r="E7" s="10">
        <f>(C7-D7)</f>
        <v>1331322</v>
      </c>
      <c r="F7" s="11">
        <f>ROUND('Table 1'!E5,0)</f>
        <v>53561293</v>
      </c>
      <c r="G7" s="23">
        <f>(C7/$F7)*100</f>
        <v>6.7836543826527862</v>
      </c>
      <c r="H7" s="23">
        <f>(D7/$F7)*100</f>
        <v>4.2980497128775443</v>
      </c>
      <c r="I7" s="24">
        <f>(E7/$F7)*100</f>
        <v>2.4856046697752423</v>
      </c>
    </row>
    <row r="8" spans="1:9" s="2" customFormat="1" ht="14.25" x14ac:dyDescent="0.2">
      <c r="A8" s="1"/>
      <c r="C8" s="1"/>
      <c r="D8" s="1"/>
      <c r="E8" s="1"/>
      <c r="F8" s="1"/>
      <c r="G8" s="1"/>
      <c r="H8" s="1"/>
      <c r="I8" s="9"/>
    </row>
    <row r="9" spans="1:9" s="2" customFormat="1" ht="14.25" x14ac:dyDescent="0.2">
      <c r="A9" s="1"/>
      <c r="B9" s="8" t="s">
        <v>29</v>
      </c>
      <c r="C9" s="10">
        <f>ROUND('Table 1'!C6,0)</f>
        <v>542139</v>
      </c>
      <c r="D9" s="10">
        <v>472727</v>
      </c>
      <c r="E9" s="10">
        <f>(C9-D9)</f>
        <v>69412</v>
      </c>
      <c r="F9" s="11">
        <f>ROUND('Table 1'!E6,0)</f>
        <v>5725075</v>
      </c>
      <c r="G9" s="23">
        <f>ROUND((C9/$F9)*100,2)</f>
        <v>9.4700000000000006</v>
      </c>
      <c r="H9" s="23">
        <f>ROUND((D9/$F9)*100,2)</f>
        <v>8.26</v>
      </c>
      <c r="I9" s="24">
        <f>(E9/$F9)*100</f>
        <v>1.2124207979808126</v>
      </c>
    </row>
    <row r="10" spans="1:9" s="2" customFormat="1" ht="14.25" x14ac:dyDescent="0.2">
      <c r="A10" s="1"/>
      <c r="C10" s="1"/>
      <c r="D10" s="1"/>
      <c r="E10" s="1"/>
      <c r="F10" s="1"/>
      <c r="G10" s="1"/>
      <c r="H10" s="1"/>
      <c r="I10" s="9"/>
    </row>
    <row r="11" spans="1:9" s="2" customFormat="1" ht="14.25" x14ac:dyDescent="0.2">
      <c r="A11" s="14"/>
      <c r="B11" s="6" t="s">
        <v>42</v>
      </c>
      <c r="C11" s="12">
        <f>ROUND('Table 1'!C7,0)</f>
        <v>737023</v>
      </c>
      <c r="D11" s="95">
        <v>650640</v>
      </c>
      <c r="E11" s="96">
        <f>(C11-D11)</f>
        <v>86383</v>
      </c>
      <c r="F11" s="13">
        <f>ROUND('Table 1'!E7,0)</f>
        <v>7184662</v>
      </c>
      <c r="G11" s="25">
        <f>(C11/$F11)*100</f>
        <v>10.258283549038214</v>
      </c>
      <c r="H11" s="97">
        <f>(D11/$F11)*100</f>
        <v>9.0559583735463143</v>
      </c>
      <c r="I11" s="98">
        <f>(E11/$F11)*100</f>
        <v>1.202325175491902</v>
      </c>
    </row>
    <row r="12" spans="1:9" s="2" customFormat="1" ht="14.25" x14ac:dyDescent="0.2"/>
    <row r="13" spans="1:9" s="2" customFormat="1" ht="14.25" x14ac:dyDescent="0.2"/>
    <row r="14" spans="1:9" s="2" customFormat="1" ht="14.25" x14ac:dyDescent="0.2"/>
    <row r="15" spans="1:9" s="2" customFormat="1" ht="14.25" x14ac:dyDescent="0.2">
      <c r="A15" s="15"/>
      <c r="B15" s="16"/>
      <c r="C15" s="17" t="s">
        <v>17</v>
      </c>
      <c r="D15" s="17" t="s">
        <v>17</v>
      </c>
      <c r="E15" s="17" t="s">
        <v>18</v>
      </c>
      <c r="F15" s="17" t="s">
        <v>9</v>
      </c>
      <c r="G15" s="17" t="s">
        <v>17</v>
      </c>
      <c r="H15" s="17" t="s">
        <v>17</v>
      </c>
      <c r="I15" s="18" t="s">
        <v>18</v>
      </c>
    </row>
    <row r="16" spans="1:9" s="2" customFormat="1" ht="14.25" x14ac:dyDescent="0.2">
      <c r="A16" s="1"/>
      <c r="C16" s="3" t="s">
        <v>19</v>
      </c>
      <c r="D16" s="3" t="s">
        <v>20</v>
      </c>
      <c r="E16" s="3" t="s">
        <v>20</v>
      </c>
      <c r="F16" s="3" t="s">
        <v>10</v>
      </c>
      <c r="G16" s="3" t="s">
        <v>19</v>
      </c>
      <c r="H16" s="3" t="s">
        <v>20</v>
      </c>
      <c r="I16" s="4" t="s">
        <v>20</v>
      </c>
    </row>
    <row r="17" spans="1:9" s="2" customFormat="1" ht="14.25" x14ac:dyDescent="0.2">
      <c r="A17" s="19" t="s">
        <v>21</v>
      </c>
      <c r="B17" s="20"/>
      <c r="C17" s="5" t="s">
        <v>22</v>
      </c>
      <c r="D17" s="5" t="s">
        <v>23</v>
      </c>
      <c r="E17" s="5" t="s">
        <v>24</v>
      </c>
      <c r="F17" s="5" t="s">
        <v>25</v>
      </c>
      <c r="G17" s="5" t="s">
        <v>22</v>
      </c>
      <c r="H17" s="5" t="s">
        <v>23</v>
      </c>
      <c r="I17" s="7" t="s">
        <v>24</v>
      </c>
    </row>
    <row r="18" spans="1:9" s="2" customFormat="1" ht="14.25" x14ac:dyDescent="0.2">
      <c r="A18" s="1"/>
      <c r="C18" s="19" t="s">
        <v>26</v>
      </c>
      <c r="D18" s="20"/>
      <c r="E18" s="20"/>
      <c r="F18" s="1"/>
      <c r="G18" s="19" t="s">
        <v>30</v>
      </c>
      <c r="H18" s="20"/>
      <c r="I18" s="21"/>
    </row>
    <row r="19" spans="1:9" s="2" customFormat="1" ht="15" x14ac:dyDescent="0.25">
      <c r="A19" s="22" t="s">
        <v>31</v>
      </c>
      <c r="C19" s="1"/>
      <c r="D19" s="1"/>
      <c r="E19" s="1"/>
      <c r="F19" s="1"/>
      <c r="G19" s="1"/>
      <c r="H19" s="1"/>
      <c r="I19" s="9"/>
    </row>
    <row r="20" spans="1:9" s="2" customFormat="1" ht="14.25" x14ac:dyDescent="0.2">
      <c r="A20" s="1"/>
      <c r="C20" s="1"/>
      <c r="D20" s="1"/>
      <c r="E20" s="1"/>
      <c r="F20" s="1"/>
      <c r="G20" s="1"/>
      <c r="H20" s="1"/>
      <c r="I20" s="9"/>
    </row>
    <row r="21" spans="1:9" s="2" customFormat="1" ht="14.25" x14ac:dyDescent="0.2">
      <c r="A21" s="1"/>
      <c r="B21" s="8" t="s">
        <v>55</v>
      </c>
      <c r="C21" s="10">
        <f>ROUND('Table 1'!C15,0)</f>
        <v>778820</v>
      </c>
      <c r="D21" s="10">
        <v>680137</v>
      </c>
      <c r="E21" s="10">
        <f>(C21-D21)</f>
        <v>98683</v>
      </c>
      <c r="F21" s="11">
        <f>ROUND('Table 1'!E15,0)</f>
        <v>277883650</v>
      </c>
      <c r="G21" s="26">
        <f>(C21/$F21)*1000</f>
        <v>2.8026837851021464</v>
      </c>
      <c r="H21" s="26">
        <f>(D21/$F21)*1000</f>
        <v>2.4475603368532117</v>
      </c>
      <c r="I21" s="27">
        <f>(E21/$F21)*1000</f>
        <v>0.35512344824893438</v>
      </c>
    </row>
    <row r="22" spans="1:9" s="2" customFormat="1" ht="14.25" x14ac:dyDescent="0.2">
      <c r="A22" s="1"/>
      <c r="B22" s="8"/>
      <c r="C22" s="10"/>
      <c r="D22" s="10"/>
      <c r="E22" s="10"/>
      <c r="F22" s="11"/>
      <c r="G22" s="26"/>
      <c r="H22" s="26"/>
      <c r="I22" s="27"/>
    </row>
    <row r="23" spans="1:9" s="2" customFormat="1" ht="14.25" x14ac:dyDescent="0.2">
      <c r="A23" s="1"/>
      <c r="B23" s="68" t="s">
        <v>39</v>
      </c>
      <c r="C23" s="10">
        <f>ROUND('Table 1'!C16,0)</f>
        <v>62872</v>
      </c>
      <c r="D23" s="10">
        <v>56423</v>
      </c>
      <c r="E23" s="10">
        <f>(C23-D23)</f>
        <v>6449</v>
      </c>
      <c r="F23" s="11">
        <f>ROUND('Table 1'!E16,0)</f>
        <v>10169232</v>
      </c>
      <c r="G23" s="26">
        <f>(C23/$F23)*1000</f>
        <v>6.1825711125481257</v>
      </c>
      <c r="H23" s="26">
        <f>(D23/$F23)*1000</f>
        <v>5.5484032619179109</v>
      </c>
      <c r="I23" s="27">
        <f>(E23/$F23)*1000</f>
        <v>0.63416785063021475</v>
      </c>
    </row>
    <row r="24" spans="1:9" s="2" customFormat="1" ht="14.25" x14ac:dyDescent="0.2">
      <c r="A24" s="1"/>
      <c r="B24" s="8"/>
      <c r="C24" s="10"/>
      <c r="D24" s="10"/>
      <c r="E24" s="10"/>
      <c r="F24" s="11"/>
      <c r="G24" s="26"/>
      <c r="H24" s="26"/>
      <c r="I24" s="27"/>
    </row>
    <row r="25" spans="1:9" s="84" customFormat="1" ht="14.25" x14ac:dyDescent="0.2">
      <c r="A25" s="1"/>
      <c r="B25" s="68" t="s">
        <v>41</v>
      </c>
      <c r="C25" s="10">
        <f>'Table 1'!C17</f>
        <v>337757</v>
      </c>
      <c r="D25" s="34" t="s">
        <v>12</v>
      </c>
      <c r="E25" s="34" t="s">
        <v>12</v>
      </c>
      <c r="F25" s="127" t="s">
        <v>12</v>
      </c>
      <c r="G25" s="34" t="s">
        <v>12</v>
      </c>
      <c r="H25" s="34" t="s">
        <v>12</v>
      </c>
      <c r="I25" s="94" t="s">
        <v>12</v>
      </c>
    </row>
    <row r="26" spans="1:9" s="2" customFormat="1" ht="14.25" x14ac:dyDescent="0.2">
      <c r="A26" s="15"/>
      <c r="B26" s="16"/>
      <c r="C26" s="30"/>
      <c r="D26" s="30"/>
      <c r="E26" s="30"/>
      <c r="F26" s="31"/>
      <c r="G26" s="32"/>
      <c r="H26" s="32"/>
      <c r="I26" s="33"/>
    </row>
    <row r="27" spans="1:9" s="2" customFormat="1" ht="14.25" x14ac:dyDescent="0.2">
      <c r="A27" s="1"/>
      <c r="B27" s="84"/>
      <c r="C27" s="69"/>
      <c r="D27" s="69"/>
      <c r="E27" s="69"/>
      <c r="F27" s="79"/>
      <c r="G27" s="85"/>
      <c r="H27" s="85"/>
      <c r="I27" s="86"/>
    </row>
    <row r="28" spans="1:9" s="2" customFormat="1" ht="14.25" x14ac:dyDescent="0.2">
      <c r="A28" s="1"/>
      <c r="B28" s="68" t="s">
        <v>40</v>
      </c>
      <c r="C28" s="69"/>
      <c r="D28" s="69"/>
      <c r="E28" s="69"/>
      <c r="F28" s="79"/>
      <c r="G28" s="85"/>
      <c r="H28" s="85"/>
      <c r="I28" s="86"/>
    </row>
    <row r="29" spans="1:9" s="2" customFormat="1" ht="28.5" customHeight="1" x14ac:dyDescent="0.2">
      <c r="A29" s="14"/>
      <c r="B29" s="128" t="s">
        <v>68</v>
      </c>
      <c r="C29" s="128"/>
      <c r="D29" s="128"/>
      <c r="E29" s="128"/>
      <c r="F29" s="128"/>
      <c r="G29" s="128"/>
      <c r="H29" s="128"/>
      <c r="I29" s="129"/>
    </row>
    <row r="30" spans="1:9" s="2" customFormat="1" ht="14.25" x14ac:dyDescent="0.2"/>
    <row r="31" spans="1:9" s="2" customFormat="1" ht="14.25" x14ac:dyDescent="0.2"/>
    <row r="32" spans="1:9" s="2" customFormat="1" ht="14.25" x14ac:dyDescent="0.2"/>
    <row r="33" spans="1:9" s="2" customFormat="1" ht="14.25" x14ac:dyDescent="0.2">
      <c r="A33" s="15"/>
      <c r="B33" s="16"/>
      <c r="C33" s="17" t="s">
        <v>17</v>
      </c>
      <c r="D33" s="17" t="s">
        <v>17</v>
      </c>
      <c r="E33" s="17" t="s">
        <v>18</v>
      </c>
      <c r="F33" s="17" t="s">
        <v>15</v>
      </c>
      <c r="G33" s="17" t="s">
        <v>17</v>
      </c>
      <c r="H33" s="17" t="s">
        <v>17</v>
      </c>
      <c r="I33" s="18" t="s">
        <v>18</v>
      </c>
    </row>
    <row r="34" spans="1:9" s="2" customFormat="1" ht="14.25" x14ac:dyDescent="0.2">
      <c r="A34" s="1"/>
      <c r="C34" s="3" t="s">
        <v>19</v>
      </c>
      <c r="D34" s="3" t="s">
        <v>20</v>
      </c>
      <c r="E34" s="3" t="s">
        <v>20</v>
      </c>
      <c r="F34" s="3" t="s">
        <v>32</v>
      </c>
      <c r="G34" s="3" t="s">
        <v>19</v>
      </c>
      <c r="H34" s="3" t="s">
        <v>20</v>
      </c>
      <c r="I34" s="4" t="s">
        <v>20</v>
      </c>
    </row>
    <row r="35" spans="1:9" s="2" customFormat="1" ht="14.25" x14ac:dyDescent="0.2">
      <c r="A35" s="19" t="s">
        <v>21</v>
      </c>
      <c r="B35" s="20"/>
      <c r="C35" s="5" t="s">
        <v>22</v>
      </c>
      <c r="D35" s="5" t="s">
        <v>23</v>
      </c>
      <c r="E35" s="5" t="s">
        <v>24</v>
      </c>
      <c r="F35" s="5" t="s">
        <v>25</v>
      </c>
      <c r="G35" s="5" t="s">
        <v>22</v>
      </c>
      <c r="H35" s="5" t="s">
        <v>23</v>
      </c>
      <c r="I35" s="7" t="s">
        <v>24</v>
      </c>
    </row>
    <row r="36" spans="1:9" s="2" customFormat="1" ht="14.25" x14ac:dyDescent="0.2">
      <c r="A36" s="1"/>
      <c r="C36" s="19" t="s">
        <v>26</v>
      </c>
      <c r="D36" s="20"/>
      <c r="E36" s="20"/>
      <c r="F36" s="1"/>
      <c r="G36" s="19" t="s">
        <v>33</v>
      </c>
      <c r="H36" s="20"/>
      <c r="I36" s="21"/>
    </row>
    <row r="37" spans="1:9" s="2" customFormat="1" ht="15" x14ac:dyDescent="0.25">
      <c r="A37" s="22" t="s">
        <v>14</v>
      </c>
      <c r="C37" s="35"/>
      <c r="D37" s="1"/>
      <c r="E37" s="1"/>
      <c r="F37" s="1"/>
      <c r="G37" s="1"/>
      <c r="H37" s="1"/>
      <c r="I37" s="9"/>
    </row>
    <row r="38" spans="1:9" s="2" customFormat="1" ht="15" x14ac:dyDescent="0.25">
      <c r="A38" s="22"/>
      <c r="C38" s="35"/>
      <c r="D38" s="1"/>
      <c r="E38" s="1"/>
      <c r="F38" s="1"/>
      <c r="G38" s="1"/>
      <c r="H38" s="1"/>
      <c r="I38" s="9"/>
    </row>
    <row r="39" spans="1:9" s="2" customFormat="1" ht="14.25" x14ac:dyDescent="0.2">
      <c r="A39" s="14"/>
      <c r="B39" s="6" t="s">
        <v>56</v>
      </c>
      <c r="C39" s="12">
        <f>ROUND('Table 1'!C31,0)</f>
        <v>41942</v>
      </c>
      <c r="D39" s="12">
        <v>31653</v>
      </c>
      <c r="E39" s="12">
        <f>(C39-D39)</f>
        <v>10289</v>
      </c>
      <c r="F39" s="13">
        <f>ROUND('Table 1'!E31,0)</f>
        <v>5046081</v>
      </c>
      <c r="G39" s="28">
        <f>(C39/$F39)*1000</f>
        <v>8.3117968181644333</v>
      </c>
      <c r="H39" s="28">
        <f>(D39/$F39)*1000</f>
        <v>6.2727887245567402</v>
      </c>
      <c r="I39" s="29">
        <f>(E39/$F39)*1000</f>
        <v>2.0390080936076931</v>
      </c>
    </row>
    <row r="40" spans="1:9" s="2" customFormat="1" ht="14.25" x14ac:dyDescent="0.2"/>
    <row r="41" spans="1:9" s="2" customFormat="1" ht="14.25" x14ac:dyDescent="0.2"/>
    <row r="42" spans="1:9" s="2" customFormat="1" ht="14.25" x14ac:dyDescent="0.2"/>
    <row r="43" spans="1:9" s="2" customFormat="1" ht="14.25" x14ac:dyDescent="0.2"/>
    <row r="44" spans="1:9" s="2" customFormat="1" ht="14.25" x14ac:dyDescent="0.2"/>
    <row r="45" spans="1:9" s="2" customFormat="1" ht="14.25" x14ac:dyDescent="0.2"/>
    <row r="46" spans="1:9" s="2" customFormat="1" ht="14.25" x14ac:dyDescent="0.2"/>
    <row r="47" spans="1:9" s="2" customFormat="1" ht="14.25" x14ac:dyDescent="0.2"/>
    <row r="48" spans="1:9" s="2" customFormat="1" ht="14.25" x14ac:dyDescent="0.2"/>
    <row r="49" s="2" customFormat="1" ht="14.25" x14ac:dyDescent="0.2"/>
    <row r="50" s="2" customFormat="1" ht="14.25" x14ac:dyDescent="0.2"/>
    <row r="51" s="2" customFormat="1" ht="14.25" x14ac:dyDescent="0.2"/>
    <row r="52" s="2" customFormat="1" ht="14.25" x14ac:dyDescent="0.2"/>
    <row r="53" s="2" customFormat="1" ht="14.25" x14ac:dyDescent="0.2"/>
    <row r="54" s="2" customFormat="1" ht="14.25" x14ac:dyDescent="0.2"/>
    <row r="55" s="2" customFormat="1" ht="14.25" x14ac:dyDescent="0.2"/>
    <row r="56" s="2" customFormat="1" ht="14.25" x14ac:dyDescent="0.2"/>
    <row r="57" s="2" customFormat="1" ht="14.25" x14ac:dyDescent="0.2"/>
    <row r="58" s="2" customFormat="1" ht="14.25" x14ac:dyDescent="0.2"/>
    <row r="59" s="2" customFormat="1" ht="14.25" x14ac:dyDescent="0.2"/>
    <row r="60" s="2" customFormat="1" ht="14.25" x14ac:dyDescent="0.2"/>
    <row r="61" s="2" customFormat="1" ht="14.25" x14ac:dyDescent="0.2"/>
    <row r="62" s="2" customFormat="1" ht="14.25" x14ac:dyDescent="0.2"/>
    <row r="63" s="2" customFormat="1" ht="14.25" x14ac:dyDescent="0.2"/>
    <row r="64" s="2" customFormat="1" ht="14.25" x14ac:dyDescent="0.2"/>
    <row r="65" s="2" customFormat="1" ht="14.25" x14ac:dyDescent="0.2"/>
    <row r="66" s="2" customFormat="1" ht="14.25" x14ac:dyDescent="0.2"/>
    <row r="67" s="2" customFormat="1" ht="14.25" x14ac:dyDescent="0.2"/>
    <row r="68" s="2" customFormat="1" ht="14.25" x14ac:dyDescent="0.2"/>
    <row r="69" s="2" customFormat="1" ht="14.25" x14ac:dyDescent="0.2"/>
    <row r="70" s="2" customFormat="1" ht="14.25" x14ac:dyDescent="0.2"/>
    <row r="71" s="2" customFormat="1" ht="14.25" x14ac:dyDescent="0.2"/>
  </sheetData>
  <mergeCells count="1">
    <mergeCell ref="B29:I29"/>
  </mergeCells>
  <phoneticPr fontId="0" type="noConversion"/>
  <printOptions gridLines="1" gridLinesSet="0"/>
  <pageMargins left="0.35" right="0.35" top="1.65" bottom="0.75" header="0.5" footer="0.25"/>
  <pageSetup scale="80" fitToHeight="0" orientation="portrait" horizontalDpi="4294967292" verticalDpi="300" r:id="rId1"/>
  <headerFooter alignWithMargins="0">
    <oddHeader>&amp;C&amp;"Arial,Bold"&amp;14Iowa Electric, Gas, and Water Utilities
Summaries of Statements of Income from Iowa Operations
For the Year Ended December 31, 2020&amp;R&amp;"Arial,Bold"&amp;14TABLE 2</oddHeader>
    <oddFooter>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Table 1</vt:lpstr>
      <vt:lpstr>Table 2</vt:lpstr>
      <vt:lpstr>'Table 1'!Print_Area</vt:lpstr>
      <vt:lpstr>'Table 2'!Print_Area</vt:lpstr>
      <vt:lpstr>'Table 2'!Print_Area_MI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Teresa McConnell</cp:lastModifiedBy>
  <cp:lastPrinted>2021-10-27T13:27:50Z</cp:lastPrinted>
  <dcterms:created xsi:type="dcterms:W3CDTF">1999-01-05T21:25:33Z</dcterms:created>
  <dcterms:modified xsi:type="dcterms:W3CDTF">2021-11-01T13:17:05Z</dcterms:modified>
</cp:coreProperties>
</file>